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snmo-my.sharepoint.com/personal/niklas_beskow_in_se/Documents/"/>
    </mc:Choice>
  </mc:AlternateContent>
  <xr:revisionPtr revIDLastSave="0" documentId="8_{547C3EFA-1E07-40AC-A932-78D54FE3DFD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4" i="1"/>
  <c r="G31" i="1"/>
  <c r="D19" i="1" l="1"/>
  <c r="D18" i="1"/>
  <c r="D17" i="1"/>
  <c r="C15" i="1"/>
  <c r="D11" i="1" l="1"/>
  <c r="G35" i="1" l="1"/>
  <c r="G34" i="1"/>
  <c r="G33" i="1"/>
  <c r="G28" i="1"/>
  <c r="G25" i="1"/>
  <c r="G32" i="1"/>
  <c r="G30" i="1"/>
  <c r="G29" i="1"/>
  <c r="G27" i="1"/>
  <c r="G26" i="1"/>
  <c r="E37" i="1" l="1"/>
  <c r="D15" i="1" s="1"/>
  <c r="D21" i="1" l="1"/>
  <c r="D12" i="1"/>
  <c r="D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Karlsson, Erik</author>
  </authors>
  <commentList>
    <comment ref="D8" authorId="0" shapeId="0" xr:uid="{BA5EF127-13BA-4796-B5D4-78AED4B440C1}">
      <text>
        <r>
          <rPr>
            <sz val="9"/>
            <color indexed="81"/>
            <rFont val="Tahoma"/>
            <charset val="1"/>
          </rPr>
          <t>För att få fram ditt företags årsavgift från Installatörsföretagen (A) krävs att du fyller i antal anställda. Har ditt företaget inga anställda är årsavgiften från Installatörsföretagen (A) minimiavgiften på 6 000 kr.</t>
        </r>
      </text>
    </comment>
  </commentList>
</comments>
</file>

<file path=xl/sharedStrings.xml><?xml version="1.0" encoding="utf-8"?>
<sst xmlns="http://schemas.openxmlformats.org/spreadsheetml/2006/main" count="76" uniqueCount="69">
  <si>
    <t>Serviceavgift</t>
  </si>
  <si>
    <t>Föreningsavgift</t>
  </si>
  <si>
    <t>Skåne</t>
  </si>
  <si>
    <t>Stockholm</t>
  </si>
  <si>
    <t>Göteborg</t>
  </si>
  <si>
    <t xml:space="preserve"> </t>
  </si>
  <si>
    <t>Beräkning av preliminära avgifter kopplat till medlemskapet i Installatörsföretagen.</t>
  </si>
  <si>
    <t>Lönesumma i området</t>
  </si>
  <si>
    <t>Antal filialer i området</t>
  </si>
  <si>
    <t>Totalt</t>
  </si>
  <si>
    <t>Totalt antal anställda</t>
  </si>
  <si>
    <t>Ej moms</t>
  </si>
  <si>
    <t>Total årsavgift till Installatörsföretagen och Svenskt Näringsliv</t>
  </si>
  <si>
    <t>Förra årets omsättning</t>
  </si>
  <si>
    <t>Förra årets utbetalda lön för anställda (exkl. sociala avgifter)</t>
  </si>
  <si>
    <t>IN Stockholm-Gotland</t>
  </si>
  <si>
    <t>IN Östgötland-Sörmland</t>
  </si>
  <si>
    <t>IN Övre Norrland</t>
  </si>
  <si>
    <t>IN Mellersta Norrland</t>
  </si>
  <si>
    <t>IN Gävle-Dala</t>
  </si>
  <si>
    <t>IN Uppsala-Västerås</t>
  </si>
  <si>
    <t>IN Örebro-Värmland</t>
  </si>
  <si>
    <t>IN Västra Sverige</t>
  </si>
  <si>
    <t>IN Göteborg</t>
  </si>
  <si>
    <t>IN Sydöstra Sverige</t>
  </si>
  <si>
    <t>IN Skåne</t>
  </si>
  <si>
    <t>Blekinge</t>
  </si>
  <si>
    <t>Dalarna</t>
  </si>
  <si>
    <t>Gotland</t>
  </si>
  <si>
    <t>Gävleborg</t>
  </si>
  <si>
    <t>Halland</t>
  </si>
  <si>
    <t>Jämtland</t>
  </si>
  <si>
    <t>Jönköping</t>
  </si>
  <si>
    <t>Kalmar</t>
  </si>
  <si>
    <t>Kronoberg</t>
  </si>
  <si>
    <t>Norrbotten</t>
  </si>
  <si>
    <t>Södermanland</t>
  </si>
  <si>
    <t>Uppsala</t>
  </si>
  <si>
    <t>Värmland</t>
  </si>
  <si>
    <t>Västerbotten</t>
  </si>
  <si>
    <t>Västernorrland</t>
  </si>
  <si>
    <t>Västa Götaland</t>
  </si>
  <si>
    <t>Örebro</t>
  </si>
  <si>
    <t>Östergötland</t>
  </si>
  <si>
    <t>Län för säte för företaget.</t>
  </si>
  <si>
    <t>Årsavgift Installatörsföretagen (Föreningsavgift + Serviceavgift)</t>
  </si>
  <si>
    <t>Årsavgift Svenskt Näringsliv (Föreningsavgift + Serviceavgift)</t>
  </si>
  <si>
    <t>A</t>
  </si>
  <si>
    <t>B</t>
  </si>
  <si>
    <t>C</t>
  </si>
  <si>
    <t>(A + B + C)</t>
  </si>
  <si>
    <t>Läs mer här vad du kan spara på ett medlemskap:</t>
  </si>
  <si>
    <t>https://inrabatt.se/dina-besparingar/</t>
  </si>
  <si>
    <t>Telefon 08-762 76 00</t>
  </si>
  <si>
    <t>E-post: medlem@installatorsforetagen.se</t>
  </si>
  <si>
    <t>&lt;-- Välj län här.</t>
  </si>
  <si>
    <t>Västmanland</t>
  </si>
  <si>
    <t>Avgiftsmodell per förening</t>
  </si>
  <si>
    <t>Avgiftsmodell IN</t>
  </si>
  <si>
    <t>Mer än 250 miljoner</t>
  </si>
  <si>
    <t>Under 100 miljoner</t>
  </si>
  <si>
    <t>Mellan 250 till 100</t>
  </si>
  <si>
    <t>Lägsta avgift</t>
  </si>
  <si>
    <t>Avgiftsmodell SN</t>
  </si>
  <si>
    <t>Mer än 249 anställda</t>
  </si>
  <si>
    <t>Färre än 249 anställda</t>
  </si>
  <si>
    <t>Total</t>
  </si>
  <si>
    <t>Om bolaget är verksam på flera orter vänligen kontakta Installatörsföretagen för en detaljerad preliminär medlemsavgift.</t>
  </si>
  <si>
    <t>Omsättningstak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</si>
</sst>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r&quot;"/>
    <numFmt numFmtId="165" formatCode="0.000%"/>
    <numFmt numFmtId="166" formatCode="#,##0.000\ &quot;kr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 applyBorder="1"/>
    <xf numFmtId="0" fontId="2" fillId="2" borderId="0" xfId="0" applyFont="1" applyFill="1" applyBorder="1"/>
    <xf numFmtId="0" fontId="3" fillId="2" borderId="0" xfId="0" applyFont="1" applyFill="1" applyBorder="1"/>
    <xf numFmtId="2" fontId="3" fillId="2" borderId="0" xfId="0" applyNumberFormat="1" applyFont="1" applyFill="1" applyBorder="1"/>
    <xf numFmtId="0" fontId="0" fillId="2" borderId="0" xfId="0" applyFill="1"/>
    <xf numFmtId="0" fontId="1" fillId="2" borderId="0" xfId="0" applyFont="1" applyFill="1"/>
    <xf numFmtId="0" fontId="0" fillId="2" borderId="2" xfId="0" applyFill="1" applyBorder="1"/>
    <xf numFmtId="0" fontId="4" fillId="2" borderId="0" xfId="0" applyFont="1" applyFill="1"/>
    <xf numFmtId="164" fontId="4" fillId="3" borderId="3" xfId="0" applyNumberFormat="1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5" fillId="2" borderId="0" xfId="0" applyFont="1" applyFill="1"/>
    <xf numFmtId="164" fontId="4" fillId="2" borderId="3" xfId="0" applyNumberFormat="1" applyFont="1" applyFill="1" applyBorder="1"/>
    <xf numFmtId="0" fontId="6" fillId="2" borderId="0" xfId="0" applyFont="1" applyFill="1"/>
    <xf numFmtId="164" fontId="6" fillId="2" borderId="0" xfId="0" applyNumberFormat="1" applyFont="1" applyFill="1"/>
    <xf numFmtId="164" fontId="4" fillId="2" borderId="0" xfId="0" applyNumberFormat="1" applyFont="1" applyFill="1"/>
    <xf numFmtId="164" fontId="5" fillId="4" borderId="3" xfId="0" applyNumberFormat="1" applyFont="1" applyFill="1" applyBorder="1"/>
    <xf numFmtId="0" fontId="7" fillId="2" borderId="0" xfId="0" applyFont="1" applyFill="1"/>
    <xf numFmtId="0" fontId="1" fillId="2" borderId="0" xfId="0" applyFont="1" applyFill="1" applyAlignment="1">
      <alignment horizontal="left"/>
    </xf>
    <xf numFmtId="0" fontId="9" fillId="0" borderId="0" xfId="1" applyFont="1" applyFill="1"/>
    <xf numFmtId="0" fontId="9" fillId="2" borderId="0" xfId="1" applyFont="1" applyFill="1"/>
    <xf numFmtId="0" fontId="5" fillId="2" borderId="0" xfId="0" applyFont="1" applyFill="1" applyAlignment="1">
      <alignment horizontal="center"/>
    </xf>
    <xf numFmtId="3" fontId="0" fillId="3" borderId="1" xfId="0" applyNumberFormat="1" applyFill="1" applyBorder="1" applyProtection="1">
      <protection locked="0"/>
    </xf>
    <xf numFmtId="165" fontId="0" fillId="2" borderId="0" xfId="2" applyNumberFormat="1" applyFont="1" applyFill="1"/>
    <xf numFmtId="0" fontId="0" fillId="2" borderId="3" xfId="0" applyFill="1" applyBorder="1"/>
    <xf numFmtId="1" fontId="0" fillId="2" borderId="3" xfId="0" applyNumberFormat="1" applyFill="1" applyBorder="1"/>
    <xf numFmtId="165" fontId="3" fillId="2" borderId="0" xfId="2" applyNumberFormat="1" applyFont="1" applyFill="1" applyBorder="1"/>
    <xf numFmtId="166" fontId="0" fillId="2" borderId="0" xfId="0" applyNumberFormat="1" applyFill="1"/>
  </cellXfs>
  <cellStyles count="3">
    <cellStyle name="Hyperlänk" xfId="1" builtinId="8"/>
    <cellStyle name="Normal" xfId="0" builtinId="0"/>
    <cellStyle name="Pro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52918</xdr:colOff>
      <xdr:row>0</xdr:row>
      <xdr:rowOff>173743</xdr:rowOff>
    </xdr:from>
    <xdr:to>
      <xdr:col>2</xdr:col>
      <xdr:colOff>1759504</xdr:colOff>
      <xdr:row>0</xdr:row>
      <xdr:rowOff>855442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BDDEF393-AEA5-4A2B-84F4-03F38AEC2C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173743"/>
          <a:ext cx="2323595" cy="681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edlem@installatorsforetagen.se" TargetMode="External"/><Relationship Id="rId1" Type="http://schemas.openxmlformats.org/officeDocument/2006/relationships/hyperlink" Target="https://inrabatt.se/dina-besparingar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6"/>
  <sheetViews>
    <sheetView showZeros="0" tabSelected="1" zoomScale="90" zoomScaleNormal="90" workbookViewId="0">
      <selection activeCell="D6" sqref="D6"/>
    </sheetView>
  </sheetViews>
  <sheetFormatPr defaultColWidth="9.140625" defaultRowHeight="15" outlineLevelRow="1" x14ac:dyDescent="0.25"/>
  <cols>
    <col min="1" max="2" width="9.140625" style="5"/>
    <col min="3" max="3" width="66" style="5" customWidth="1"/>
    <col min="4" max="4" width="21" style="5" customWidth="1"/>
    <col min="5" max="5" width="20.28515625" style="5" customWidth="1"/>
    <col min="6" max="6" width="9.140625" style="5" customWidth="1"/>
    <col min="7" max="7" width="23.42578125" style="5" hidden="1" customWidth="1"/>
    <col min="8" max="8" width="13" style="5" hidden="1" customWidth="1"/>
    <col min="9" max="9" width="31.42578125" style="5" hidden="1" customWidth="1"/>
    <col min="10" max="12" width="13" style="5" hidden="1" customWidth="1"/>
    <col min="13" max="13" width="9.85546875" style="5" customWidth="1"/>
    <col min="14" max="14" width="12.28515625" style="5" customWidth="1"/>
    <col min="15" max="15" width="20.140625" style="5" customWidth="1"/>
    <col min="16" max="16" width="19.5703125" style="5" customWidth="1"/>
    <col min="17" max="17" width="12.42578125" style="5" customWidth="1"/>
    <col min="18" max="16384" width="9.140625" style="5"/>
  </cols>
  <sheetData>
    <row r="1" spans="2:16" ht="76.5" customHeight="1" x14ac:dyDescent="0.25">
      <c r="B1" s="7"/>
      <c r="C1" s="7"/>
      <c r="D1" s="7"/>
      <c r="E1" s="7"/>
      <c r="F1" s="1"/>
      <c r="I1" s="5" t="s">
        <v>26</v>
      </c>
    </row>
    <row r="2" spans="2:16" ht="21" customHeight="1" x14ac:dyDescent="0.25">
      <c r="B2" s="1"/>
      <c r="C2" s="1"/>
      <c r="D2" s="1"/>
      <c r="E2" s="1"/>
      <c r="F2" s="1"/>
      <c r="I2" s="5" t="s">
        <v>27</v>
      </c>
    </row>
    <row r="3" spans="2:16" ht="21" x14ac:dyDescent="0.35">
      <c r="B3" s="17" t="s">
        <v>6</v>
      </c>
      <c r="I3" s="5" t="s">
        <v>28</v>
      </c>
    </row>
    <row r="4" spans="2:16" x14ac:dyDescent="0.25">
      <c r="I4" s="5" t="s">
        <v>29</v>
      </c>
    </row>
    <row r="5" spans="2:16" x14ac:dyDescent="0.25">
      <c r="C5" s="6"/>
      <c r="I5" s="5" t="s">
        <v>4</v>
      </c>
      <c r="M5" s="3"/>
      <c r="N5" s="3"/>
      <c r="O5" s="3"/>
    </row>
    <row r="6" spans="2:16" ht="18" customHeight="1" x14ac:dyDescent="0.25">
      <c r="C6" s="8" t="s">
        <v>13</v>
      </c>
      <c r="D6" s="9"/>
      <c r="E6" s="8"/>
      <c r="F6" s="8"/>
      <c r="I6" s="5" t="s">
        <v>30</v>
      </c>
      <c r="M6" s="3"/>
      <c r="N6" s="3"/>
      <c r="O6" s="3"/>
    </row>
    <row r="7" spans="2:16" ht="18" customHeight="1" x14ac:dyDescent="0.25">
      <c r="C7" s="8" t="s">
        <v>14</v>
      </c>
      <c r="D7" s="9"/>
      <c r="E7" s="8"/>
      <c r="F7" s="8"/>
      <c r="I7" s="5" t="s">
        <v>31</v>
      </c>
      <c r="M7" s="3"/>
      <c r="N7" s="3"/>
      <c r="O7" s="3"/>
    </row>
    <row r="8" spans="2:16" ht="18" customHeight="1" x14ac:dyDescent="0.25">
      <c r="C8" s="8" t="s">
        <v>10</v>
      </c>
      <c r="D8" s="10"/>
      <c r="E8" s="8"/>
      <c r="F8" s="8"/>
      <c r="I8" s="5" t="s">
        <v>32</v>
      </c>
      <c r="M8" s="3"/>
      <c r="N8" s="3"/>
      <c r="O8" s="3"/>
    </row>
    <row r="9" spans="2:16" ht="18" customHeight="1" x14ac:dyDescent="0.25">
      <c r="C9" s="8" t="s">
        <v>44</v>
      </c>
      <c r="D9" s="10"/>
      <c r="E9" s="21" t="s">
        <v>55</v>
      </c>
      <c r="F9" s="8"/>
      <c r="I9" s="5" t="s">
        <v>33</v>
      </c>
      <c r="M9" s="3"/>
      <c r="N9" s="3"/>
      <c r="O9" s="3"/>
      <c r="P9" s="27"/>
    </row>
    <row r="10" spans="2:16" ht="18" customHeight="1" x14ac:dyDescent="0.25">
      <c r="C10" s="8"/>
      <c r="D10" s="8"/>
      <c r="E10" s="8"/>
      <c r="F10" s="8"/>
      <c r="I10" s="5" t="s">
        <v>34</v>
      </c>
      <c r="M10" s="3"/>
      <c r="N10" s="3"/>
      <c r="O10" s="3"/>
    </row>
    <row r="11" spans="2:16" ht="18" customHeight="1" x14ac:dyDescent="0.25">
      <c r="B11" s="18" t="s">
        <v>47</v>
      </c>
      <c r="C11" s="11" t="s">
        <v>45</v>
      </c>
      <c r="D11" s="16">
        <f>IFERROR(IF(D6=0,0,IF(IF(D6&gt;250000000,I25*J28,IF(D6&gt;100000000,I25*J29,I25*J30))&lt;J31,J31,IF(D6&gt;250000000,I25*J28,IF(D6&gt;100000000,I25*J29,I25*J30)))),0)</f>
        <v>0</v>
      </c>
      <c r="E11" s="8"/>
      <c r="F11" s="8"/>
      <c r="I11" s="5" t="s">
        <v>35</v>
      </c>
      <c r="M11" s="3"/>
      <c r="N11" s="3"/>
      <c r="O11" s="3"/>
    </row>
    <row r="12" spans="2:16" ht="18" customHeight="1" x14ac:dyDescent="0.25">
      <c r="B12" s="18"/>
      <c r="C12" s="8" t="s">
        <v>1</v>
      </c>
      <c r="D12" s="12">
        <f>D11*0.2</f>
        <v>0</v>
      </c>
      <c r="E12" s="13" t="s">
        <v>11</v>
      </c>
      <c r="F12" s="8"/>
      <c r="I12" s="5" t="s">
        <v>2</v>
      </c>
      <c r="M12" s="3"/>
      <c r="N12" s="3"/>
      <c r="O12" s="3"/>
    </row>
    <row r="13" spans="2:16" ht="18" customHeight="1" x14ac:dyDescent="0.25">
      <c r="B13" s="18"/>
      <c r="C13" s="8" t="s">
        <v>0</v>
      </c>
      <c r="D13" s="12">
        <f>D11*0.8</f>
        <v>0</v>
      </c>
      <c r="E13" s="8"/>
      <c r="F13" s="8"/>
      <c r="I13" s="5" t="s">
        <v>3</v>
      </c>
      <c r="M13" s="3"/>
      <c r="N13" s="3"/>
      <c r="O13" s="3"/>
    </row>
    <row r="14" spans="2:16" ht="18" customHeight="1" x14ac:dyDescent="0.25">
      <c r="B14" s="18"/>
      <c r="C14" s="8"/>
      <c r="D14" s="14"/>
      <c r="E14" s="8"/>
      <c r="F14" s="8"/>
      <c r="I14" s="5" t="s">
        <v>36</v>
      </c>
      <c r="M14" s="3"/>
      <c r="N14" s="3"/>
      <c r="O14" s="3"/>
    </row>
    <row r="15" spans="2:16" ht="18" customHeight="1" x14ac:dyDescent="0.25">
      <c r="B15" s="18" t="s">
        <v>48</v>
      </c>
      <c r="C15" s="11" t="str">
        <f>IF(D9=0,"Tillkommande avgift för regional förening hos Installatörsföretagen","Tillkommande avgift för regional förening "&amp;I24&amp;".")</f>
        <v>Tillkommande avgift för regional förening hos Installatörsföretagen</v>
      </c>
      <c r="D15" s="16" t="b">
        <f>IFERROR(IF(E37=0,
IF(I24="IN Östergötland-Sörmland",IF(600+(D7*0.0004)&lt;722,722,600+(D7*0.0004)),
IF(I24="IN Sydöstra Sverige",IF(1200+(D7*0.0002)&lt;1261,1261,1200+(D7*0.0002)),
IF(I24="IN Skåne",IF(D8&lt;3,1500,2000),
IF(I24="IN Göteborg",IF(1500+(D7*0.0002)&lt;1561,1561,1500+(D7*0.0002)),
IF(I24="IN Västra Sverige",IF(800+(D7*0.0002)&lt;861,861,800+(D7*0.0002)),
IF(I24="IN Örebro-Värmland",IF(D7*0.0005&lt;152,152,D7*0.0005),
IF(I24="IN Uppsala-Västerås",IF(500+(D7*0.0004)&lt;622,622,500+(D7*0.0004)),
IF(I24="IN Gävle-Dala",IF(400+(D7*0.00025)&lt;476,476,400+(D7*0.00025)),
IF(I24="IN Mellersta Norrland",IF(D7*0.0008&lt;500,500,D7*0.0008),
IF(I24="IN Övre Norrland",IF(1500+(D7*0.0006)&lt;1682,1682,1500+(D7*0.0006)),
IF(I24="IN Stockholm-Gotland",IF(500+(D7*0.0003)&lt;591,591,500+(D7*0.0003))))))))))))),E37),0)</f>
        <v>0</v>
      </c>
      <c r="E15" s="8"/>
      <c r="F15" s="8"/>
      <c r="I15" s="5" t="s">
        <v>37</v>
      </c>
      <c r="M15" s="3"/>
      <c r="N15" s="3"/>
      <c r="O15" s="3"/>
    </row>
    <row r="16" spans="2:16" ht="18" customHeight="1" x14ac:dyDescent="0.25">
      <c r="B16" s="18"/>
      <c r="C16" s="8"/>
      <c r="D16" s="15"/>
      <c r="E16" s="8"/>
      <c r="F16" s="8"/>
      <c r="I16" s="5" t="s">
        <v>38</v>
      </c>
      <c r="M16" s="3"/>
      <c r="N16" s="3"/>
      <c r="O16" s="3"/>
    </row>
    <row r="17" spans="2:15" ht="18" customHeight="1" x14ac:dyDescent="0.25">
      <c r="B17" s="18" t="s">
        <v>49</v>
      </c>
      <c r="C17" s="11" t="s">
        <v>46</v>
      </c>
      <c r="D17" s="16">
        <f>IF(IF(D8&gt;249,D7*J35,(D7-500000)*J36)&lt;J37,J37,IF(D8&gt;249,D7*J35,(D7-500000)*J36))</f>
        <v>428</v>
      </c>
      <c r="E17" s="8"/>
      <c r="F17" s="8"/>
      <c r="I17" s="5" t="s">
        <v>39</v>
      </c>
      <c r="M17" s="3"/>
      <c r="N17" s="3"/>
      <c r="O17" s="3"/>
    </row>
    <row r="18" spans="2:15" ht="18" customHeight="1" x14ac:dyDescent="0.25">
      <c r="B18" s="18"/>
      <c r="C18" s="8" t="s">
        <v>1</v>
      </c>
      <c r="D18" s="12">
        <f>IF(IF(D8&gt;249,D7*K35,(D7-500000)*K36)&lt;0,0,IF(D8&gt;249,D7*K35,(D7-500000)*K36))</f>
        <v>0</v>
      </c>
      <c r="E18" s="13" t="s">
        <v>11</v>
      </c>
      <c r="F18" s="8"/>
      <c r="I18" s="5" t="s">
        <v>40</v>
      </c>
      <c r="L18" s="2"/>
      <c r="M18" s="3"/>
      <c r="N18" s="3"/>
      <c r="O18" s="3"/>
    </row>
    <row r="19" spans="2:15" ht="18" customHeight="1" x14ac:dyDescent="0.25">
      <c r="B19" s="18"/>
      <c r="C19" s="8" t="s">
        <v>0</v>
      </c>
      <c r="D19" s="12">
        <f>IF(IF(D8&gt;249,D7*L35,(D7-500000)*L36)&lt;0,0,IF(D8&gt;249,D7*L35,(D7-500000)*L36))</f>
        <v>0</v>
      </c>
      <c r="E19" s="8"/>
      <c r="F19" s="8"/>
      <c r="I19" s="5" t="s">
        <v>56</v>
      </c>
      <c r="L19" s="3"/>
      <c r="M19" s="3"/>
      <c r="N19" s="3"/>
      <c r="O19" s="3"/>
    </row>
    <row r="20" spans="2:15" ht="18" customHeight="1" x14ac:dyDescent="0.25">
      <c r="B20" s="18"/>
      <c r="C20" s="8"/>
      <c r="D20" s="15"/>
      <c r="E20" s="8"/>
      <c r="F20" s="8"/>
      <c r="I20" s="5" t="s">
        <v>41</v>
      </c>
      <c r="L20" s="3"/>
      <c r="M20" s="3"/>
      <c r="N20" s="3"/>
      <c r="O20" s="3"/>
    </row>
    <row r="21" spans="2:15" ht="18" customHeight="1" x14ac:dyDescent="0.25">
      <c r="B21" s="18" t="s">
        <v>50</v>
      </c>
      <c r="C21" s="11" t="s">
        <v>12</v>
      </c>
      <c r="D21" s="16">
        <f>SUM(D11+D17+D15)</f>
        <v>428</v>
      </c>
      <c r="E21" s="8"/>
      <c r="F21" s="8"/>
      <c r="I21" s="5" t="s">
        <v>42</v>
      </c>
      <c r="L21" s="3"/>
      <c r="M21" s="3"/>
      <c r="N21" s="3"/>
      <c r="O21" s="3"/>
    </row>
    <row r="22" spans="2:15" ht="18" customHeight="1" x14ac:dyDescent="0.25">
      <c r="C22" s="8" t="s">
        <v>5</v>
      </c>
      <c r="D22" s="8"/>
      <c r="E22" s="8"/>
      <c r="F22" s="8"/>
      <c r="I22" s="5" t="s">
        <v>43</v>
      </c>
      <c r="L22" s="2"/>
      <c r="M22" s="3"/>
      <c r="N22" s="3"/>
      <c r="O22" s="3"/>
    </row>
    <row r="23" spans="2:15" ht="18" customHeight="1" x14ac:dyDescent="0.25">
      <c r="C23" s="11" t="s">
        <v>67</v>
      </c>
      <c r="D23" s="8"/>
      <c r="E23" s="8"/>
      <c r="F23" s="8"/>
      <c r="G23" s="1"/>
      <c r="L23" s="2"/>
      <c r="M23" s="3"/>
      <c r="N23" s="3"/>
      <c r="O23" s="3"/>
    </row>
    <row r="24" spans="2:15" ht="15.75" outlineLevel="1" thickBot="1" x14ac:dyDescent="0.3">
      <c r="C24" s="1"/>
      <c r="D24" s="1" t="s">
        <v>8</v>
      </c>
      <c r="E24" s="1" t="s">
        <v>7</v>
      </c>
      <c r="F24" s="2"/>
      <c r="G24" s="1" t="s">
        <v>57</v>
      </c>
      <c r="I24" s="5" t="b">
        <f>IF(D9="Blekinge",C27,IF(D9="Dalarna",C33,
IF(D9="Gotland",C25,
IF(D9="Gävleborg",C33,
IF(D9="Göteborg",C29,
IF(D9="Halland",C30,
IF(D9="Jämtland",C34,
IF(D9="Jönköping",C27,
IF(D9="Kalmar",C27,
IF(D9="Kronoberg",C27,
IF(D9="Norrbotten",C35,
IF(D9="Skåne",C28,
IF(D9="Stockholm",C25,
IF(D9="Södermanland",C26,
IF(D9="Uppsala",C32,
IF(D9="Värmland",C31,
IF(D9="Västerbotten",C35,
IF(D9="Västernorrland",C34,
IF(D9="Västmanland",C32,
IF(D9="Västra Götaland",C30,
IF(D9="Örebro",C31,
IF(D9="Östergötland",C26
))))))))))))))))))))))</f>
        <v>0</v>
      </c>
      <c r="L24" s="3"/>
      <c r="M24" s="3"/>
      <c r="N24" s="3"/>
      <c r="O24" s="3"/>
    </row>
    <row r="25" spans="2:15" ht="15.75" outlineLevel="1" thickBot="1" x14ac:dyDescent="0.3">
      <c r="C25" s="1" t="s">
        <v>15</v>
      </c>
      <c r="D25" s="22"/>
      <c r="E25" s="22"/>
      <c r="G25" s="24">
        <f>(500*D25)+(E25*0.0003)</f>
        <v>0</v>
      </c>
      <c r="I25" s="5" t="e">
        <f>IF(D6/D8&gt;J32,D8*J32,D6)</f>
        <v>#DIV/0!</v>
      </c>
      <c r="L25" s="3"/>
      <c r="M25" s="3"/>
      <c r="N25" s="3"/>
      <c r="O25" s="3"/>
    </row>
    <row r="26" spans="2:15" ht="15.75" outlineLevel="1" thickBot="1" x14ac:dyDescent="0.3">
      <c r="C26" s="1" t="s">
        <v>16</v>
      </c>
      <c r="D26" s="22"/>
      <c r="E26" s="22"/>
      <c r="G26" s="25">
        <f>(600*D26)+(E26*0.0004)</f>
        <v>0</v>
      </c>
      <c r="L26" s="3"/>
      <c r="M26" s="3"/>
      <c r="N26" s="3"/>
      <c r="O26" s="3"/>
    </row>
    <row r="27" spans="2:15" ht="15.75" outlineLevel="1" thickBot="1" x14ac:dyDescent="0.3">
      <c r="C27" s="1" t="s">
        <v>24</v>
      </c>
      <c r="D27" s="22"/>
      <c r="E27" s="22"/>
      <c r="G27" s="25">
        <f>(1200*D27)+(E27*0.0002)</f>
        <v>0</v>
      </c>
      <c r="I27" s="5" t="s">
        <v>58</v>
      </c>
      <c r="J27" s="5" t="s">
        <v>66</v>
      </c>
      <c r="L27" s="2"/>
      <c r="M27" s="3"/>
      <c r="N27" s="3"/>
      <c r="O27" s="3"/>
    </row>
    <row r="28" spans="2:15" ht="15.75" outlineLevel="1" thickBot="1" x14ac:dyDescent="0.3">
      <c r="C28" s="1" t="s">
        <v>25</v>
      </c>
      <c r="D28" s="22"/>
      <c r="E28" s="22"/>
      <c r="G28" s="25" t="str">
        <f>IFERROR(IF(D8/D28&gt;3,2000*D28,1500*D28),"")</f>
        <v/>
      </c>
      <c r="I28" s="5" t="s">
        <v>59</v>
      </c>
      <c r="J28" s="23">
        <v>1.0499999999999999E-3</v>
      </c>
      <c r="L28" s="3"/>
      <c r="M28" s="3"/>
      <c r="N28" s="3"/>
      <c r="O28" s="3"/>
    </row>
    <row r="29" spans="2:15" ht="15.75" outlineLevel="1" thickBot="1" x14ac:dyDescent="0.3">
      <c r="C29" s="1" t="s">
        <v>23</v>
      </c>
      <c r="D29" s="22"/>
      <c r="E29" s="22"/>
      <c r="G29" s="25">
        <f>(1500*D29)+(E29*0.0002)</f>
        <v>0</v>
      </c>
      <c r="I29" s="5" t="s">
        <v>61</v>
      </c>
      <c r="J29" s="23">
        <v>1.1999999999999999E-3</v>
      </c>
      <c r="L29" s="3"/>
      <c r="M29" s="3"/>
      <c r="N29" s="3"/>
      <c r="O29" s="3"/>
    </row>
    <row r="30" spans="2:15" ht="15.75" outlineLevel="1" thickBot="1" x14ac:dyDescent="0.3">
      <c r="C30" s="1" t="s">
        <v>22</v>
      </c>
      <c r="D30" s="22"/>
      <c r="E30" s="22"/>
      <c r="G30" s="24">
        <f>(800*D30)+(E30*0.0002)</f>
        <v>0</v>
      </c>
      <c r="I30" s="5" t="s">
        <v>60</v>
      </c>
      <c r="J30" s="23">
        <v>1.4499999999999999E-3</v>
      </c>
      <c r="L30" s="3"/>
      <c r="M30" s="3"/>
      <c r="N30" s="3"/>
      <c r="O30" s="3"/>
    </row>
    <row r="31" spans="2:15" ht="15.75" outlineLevel="1" thickBot="1" x14ac:dyDescent="0.3">
      <c r="C31" s="1" t="s">
        <v>21</v>
      </c>
      <c r="D31" s="22"/>
      <c r="E31" s="22">
        <v>0</v>
      </c>
      <c r="G31" s="25" t="str">
        <f>IF(E31&lt;0.1,"",IF(E31&lt;304000,304000*0.0004,E31*0.0004))</f>
        <v/>
      </c>
      <c r="I31" s="5" t="s">
        <v>62</v>
      </c>
      <c r="J31" s="5">
        <v>6000</v>
      </c>
      <c r="L31" s="2"/>
      <c r="M31" s="3"/>
      <c r="N31" s="3"/>
      <c r="O31" s="3"/>
    </row>
    <row r="32" spans="2:15" ht="15.75" outlineLevel="1" thickBot="1" x14ac:dyDescent="0.3">
      <c r="C32" s="1" t="s">
        <v>20</v>
      </c>
      <c r="D32" s="22"/>
      <c r="E32" s="22"/>
      <c r="G32" s="24">
        <f>(500*D32)+(E32*0.0004)</f>
        <v>0</v>
      </c>
      <c r="I32" s="5" t="s">
        <v>68</v>
      </c>
      <c r="J32" s="5">
        <v>3150000</v>
      </c>
      <c r="L32" s="3"/>
      <c r="M32" s="3"/>
      <c r="N32" s="3"/>
      <c r="O32" s="3"/>
    </row>
    <row r="33" spans="3:15" ht="15.75" outlineLevel="1" thickBot="1" x14ac:dyDescent="0.3">
      <c r="C33" s="1" t="s">
        <v>19</v>
      </c>
      <c r="D33" s="22"/>
      <c r="E33" s="22"/>
      <c r="G33" s="24">
        <f>(400*D33)+(E33*0.00025)</f>
        <v>0</v>
      </c>
      <c r="M33" s="3"/>
      <c r="N33" s="3"/>
      <c r="O33" s="3"/>
    </row>
    <row r="34" spans="3:15" ht="15.75" outlineLevel="1" thickBot="1" x14ac:dyDescent="0.3">
      <c r="C34" s="1" t="s">
        <v>18</v>
      </c>
      <c r="D34" s="22"/>
      <c r="E34" s="22"/>
      <c r="G34" s="24">
        <f>(E34*0.0008)</f>
        <v>0</v>
      </c>
      <c r="I34" s="5" t="s">
        <v>63</v>
      </c>
      <c r="J34" s="5" t="s">
        <v>66</v>
      </c>
      <c r="K34" s="5" t="s">
        <v>1</v>
      </c>
      <c r="L34" s="3" t="s">
        <v>0</v>
      </c>
      <c r="M34" s="3"/>
      <c r="N34" s="3"/>
      <c r="O34" s="3"/>
    </row>
    <row r="35" spans="3:15" ht="15.75" outlineLevel="1" thickBot="1" x14ac:dyDescent="0.3">
      <c r="C35" s="1" t="s">
        <v>17</v>
      </c>
      <c r="D35" s="22"/>
      <c r="E35" s="22"/>
      <c r="G35" s="24">
        <f>(1500*D33)+(E33*0.0006)</f>
        <v>0</v>
      </c>
      <c r="I35" s="5" t="s">
        <v>64</v>
      </c>
      <c r="J35" s="23">
        <v>5.9999999999999995E-4</v>
      </c>
      <c r="K35" s="23">
        <v>5.5999999999999995E-4</v>
      </c>
      <c r="L35" s="26">
        <v>4.0000000000000003E-5</v>
      </c>
      <c r="M35" s="3"/>
      <c r="N35" s="3"/>
      <c r="O35" s="3"/>
    </row>
    <row r="36" spans="3:15" outlineLevel="1" x14ac:dyDescent="0.25">
      <c r="I36" s="5" t="s">
        <v>65</v>
      </c>
      <c r="J36" s="23">
        <v>7.6999999999999996E-4</v>
      </c>
      <c r="K36" s="23">
        <v>7.2000000000000005E-4</v>
      </c>
      <c r="L36" s="26">
        <v>5.0000000000000002E-5</v>
      </c>
      <c r="M36" s="3"/>
      <c r="N36" s="3"/>
      <c r="O36" s="3"/>
    </row>
    <row r="37" spans="3:15" outlineLevel="1" x14ac:dyDescent="0.25">
      <c r="D37" s="5" t="s">
        <v>9</v>
      </c>
      <c r="E37" s="5">
        <f>IFERROR(IF(SUM(G25:G35)&gt;0,SUM(G25:G35),0),0)</f>
        <v>0</v>
      </c>
      <c r="I37" s="5" t="s">
        <v>62</v>
      </c>
      <c r="J37" s="5">
        <v>428</v>
      </c>
      <c r="L37" s="3"/>
      <c r="M37" s="3"/>
      <c r="N37" s="3"/>
      <c r="O37" s="3"/>
    </row>
    <row r="38" spans="3:15" ht="15.75" x14ac:dyDescent="0.25">
      <c r="C38" s="20" t="s">
        <v>54</v>
      </c>
      <c r="L38" s="3"/>
      <c r="M38" s="3"/>
      <c r="N38" s="3"/>
      <c r="O38" s="3"/>
    </row>
    <row r="39" spans="3:15" ht="15.75" x14ac:dyDescent="0.25">
      <c r="C39" s="11" t="s">
        <v>53</v>
      </c>
      <c r="L39" s="2"/>
      <c r="M39" s="3"/>
      <c r="N39" s="3"/>
      <c r="O39" s="4"/>
    </row>
    <row r="40" spans="3:15" x14ac:dyDescent="0.25">
      <c r="L40" s="3"/>
      <c r="M40" s="3"/>
      <c r="N40" s="3"/>
      <c r="O40" s="4"/>
    </row>
    <row r="41" spans="3:15" ht="15.75" x14ac:dyDescent="0.25">
      <c r="C41" s="11" t="s">
        <v>51</v>
      </c>
      <c r="L41" s="3"/>
      <c r="M41" s="3"/>
      <c r="N41" s="3"/>
      <c r="O41" s="4"/>
    </row>
    <row r="42" spans="3:15" ht="15.75" x14ac:dyDescent="0.25">
      <c r="C42" s="19" t="s">
        <v>52</v>
      </c>
      <c r="L42" s="3"/>
      <c r="M42" s="3"/>
      <c r="N42" s="3"/>
      <c r="O42" s="4"/>
    </row>
    <row r="43" spans="3:15" x14ac:dyDescent="0.25">
      <c r="L43" s="2"/>
      <c r="M43" s="3"/>
      <c r="N43" s="3"/>
      <c r="O43" s="4"/>
    </row>
    <row r="44" spans="3:15" x14ac:dyDescent="0.25">
      <c r="L44" s="3"/>
      <c r="M44" s="3"/>
      <c r="N44" s="3"/>
      <c r="O44" s="3"/>
    </row>
    <row r="45" spans="3:15" x14ac:dyDescent="0.25">
      <c r="L45" s="3"/>
      <c r="M45" s="3"/>
      <c r="N45" s="3"/>
      <c r="O45" s="3"/>
    </row>
    <row r="46" spans="3:15" x14ac:dyDescent="0.25">
      <c r="L46" s="3"/>
      <c r="M46" s="3"/>
      <c r="N46" s="3"/>
      <c r="O46" s="4"/>
    </row>
  </sheetData>
  <sheetProtection sheet="1" selectLockedCells="1"/>
  <dataValidations count="1">
    <dataValidation type="list" allowBlank="1" showInputMessage="1" showErrorMessage="1" sqref="D9" xr:uid="{FAF23614-612D-4790-A30D-8278E2CFB105}">
      <formula1>$I$1:$I$22</formula1>
    </dataValidation>
  </dataValidations>
  <hyperlinks>
    <hyperlink ref="C42" r:id="rId1" xr:uid="{0805ED84-7725-4579-A34C-5E4F5B98F337}"/>
    <hyperlink ref="C38" r:id="rId2" xr:uid="{8EC9FA30-F9E2-4A91-9A08-ED85D258DC1A}"/>
  </hyperlinks>
  <pageMargins left="0.7" right="0.7" top="0.75" bottom="0.75" header="0.3" footer="0.3"/>
  <pageSetup orientation="portrait" r:id="rId3"/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E06BD10B3DF9448931D97C92C04A17" ma:contentTypeVersion="14" ma:contentTypeDescription="Create a new document." ma:contentTypeScope="" ma:versionID="ed6e47dc8ee161b30b6a7d4e0d2c2bd6">
  <xsd:schema xmlns:xsd="http://www.w3.org/2001/XMLSchema" xmlns:xs="http://www.w3.org/2001/XMLSchema" xmlns:p="http://schemas.microsoft.com/office/2006/metadata/properties" xmlns:ns3="294e98ad-c7aa-46d2-a09e-390b30fc05dd" xmlns:ns4="b43fe829-d46b-47c7-bfd0-f30e9bba5072" targetNamespace="http://schemas.microsoft.com/office/2006/metadata/properties" ma:root="true" ma:fieldsID="e57fe744f79470d3cf2bb859f083049d" ns3:_="" ns4:_="">
    <xsd:import namespace="294e98ad-c7aa-46d2-a09e-390b30fc05dd"/>
    <xsd:import namespace="b43fe829-d46b-47c7-bfd0-f30e9bba507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4e98ad-c7aa-46d2-a09e-390b30fc0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fe829-d46b-47c7-bfd0-f30e9bba50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C15526-356B-4271-B689-96D79F5502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5D8920-25A3-489C-B458-AC8803552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4e98ad-c7aa-46d2-a09e-390b30fc05dd"/>
    <ds:schemaRef ds:uri="b43fe829-d46b-47c7-bfd0-f30e9bba50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1D8CBE-2251-4A40-ABAC-A3BA68C78F7C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294e98ad-c7aa-46d2-a09e-390b30fc05dd"/>
    <ds:schemaRef ds:uri="http://schemas.openxmlformats.org/package/2006/metadata/core-properties"/>
    <ds:schemaRef ds:uri="b43fe829-d46b-47c7-bfd0-f30e9bba5072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Beskow, Niklas</dc:creator>
  <cp:lastModifiedBy>Niklas  Beskow</cp:lastModifiedBy>
  <cp:lastPrinted>2018-03-05T08:26:19Z</cp:lastPrinted>
  <dcterms:created xsi:type="dcterms:W3CDTF">2017-10-10T06:53:46Z</dcterms:created>
  <dcterms:modified xsi:type="dcterms:W3CDTF">2023-02-06T12:49:39Z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0x010100B4E06BD10B3DF9448931D97C92C04A17</vt:lpwstr>
  </property>
</Properties>
</file>